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'загал'!$A$1:$H$101</definedName>
  </definedNames>
  <calcPr fullCalcOnLoad="1"/>
</workbook>
</file>

<file path=xl/sharedStrings.xml><?xml version="1.0" encoding="utf-8"?>
<sst xmlns="http://schemas.openxmlformats.org/spreadsheetml/2006/main" count="109" uniqueCount="105">
  <si>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</si>
  <si>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</si>
  <si>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</si>
  <si>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</si>
  <si>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</si>
  <si>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</si>
  <si>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</si>
  <si>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</si>
  <si>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</si>
  <si>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</si>
  <si>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</si>
  <si>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</si>
  <si>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</si>
  <si>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</si>
  <si>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</si>
  <si>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</si>
  <si>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</si>
  <si>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</si>
  <si>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</si>
  <si>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</si>
  <si>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</si>
  <si>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</si>
  <si>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</si>
  <si>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</si>
  <si>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</si>
  <si>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</si>
  <si>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</si>
  <si>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</si>
  <si>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</si>
  <si>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</si>
  <si>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</si>
  <si>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</si>
  <si>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</si>
  <si>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</si>
  <si>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</si>
  <si>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</si>
  <si>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</si>
  <si>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</si>
  <si>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</si>
  <si>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</si>
  <si>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</si>
  <si>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</si>
  <si>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</si>
  <si>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</si>
  <si>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</si>
  <si>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</si>
  <si>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</si>
  <si>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</si>
  <si>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</si>
  <si>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</si>
  <si>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</si>
  <si>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</si>
  <si>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</si>
  <si>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</si>
  <si>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</si>
  <si>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</si>
  <si>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</si>
  <si>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</si>
  <si>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</si>
  <si>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</si>
  <si>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</si>
  <si>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</si>
  <si>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</si>
  <si>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</si>
  <si>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</si>
  <si>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</si>
  <si>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</si>
  <si>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</si>
  <si>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</si>
  <si>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</si>
  <si>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</si>
  <si>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</si>
  <si>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</si>
  <si>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</si>
  <si>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</si>
  <si>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</si>
  <si>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</si>
  <si>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</si>
  <si>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</si>
  <si>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</si>
  <si>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</si>
  <si>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</si>
  <si>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</si>
  <si>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</si>
  <si>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</si>
  <si>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</si>
  <si>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</si>
  <si>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</si>
  <si>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</si>
  <si>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</si>
  <si>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</si>
  <si>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</si>
  <si>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</si>
  <si>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</si>
  <si>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</si>
  <si>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</si>
  <si>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</si>
  <si>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</si>
  <si>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</si>
  <si>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</si>
  <si>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</si>
  <si>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</si>
  <si>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</si>
  <si>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</si>
  <si>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Профінансовано станом на 30.08.16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</si>
</sst>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" sqref="I1:AA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16384" width="9.33203125" style="7" customWidth="1"/>
  </cols>
  <sheetData>
    <row r="1" spans="1:8" ht="21" customHeight="1">
      <c r="A1" s="55" t="s">
        <v>10</v>
      </c>
      <c r="B1" s="55"/>
      <c r="C1" s="55"/>
      <c r="D1" s="55"/>
      <c r="E1" s="55"/>
      <c r="F1" s="55"/>
      <c r="G1" s="55"/>
      <c r="H1" s="55"/>
    </row>
    <row r="2" spans="1:8" ht="20.25" customHeight="1">
      <c r="A2" s="56" t="s">
        <v>11</v>
      </c>
      <c r="B2" s="56"/>
      <c r="C2" s="56"/>
      <c r="D2" s="56"/>
      <c r="E2" s="56"/>
      <c r="F2" s="56"/>
      <c r="G2" s="56"/>
      <c r="H2" s="56"/>
    </row>
    <row r="3" spans="3:7" ht="13.5" customHeight="1">
      <c r="C3" s="9"/>
      <c r="D3" s="8"/>
      <c r="E3" s="10"/>
      <c r="G3" s="11" t="s">
        <v>12</v>
      </c>
    </row>
    <row r="4" spans="1:8" ht="12" customHeight="1">
      <c r="A4" s="58" t="s">
        <v>7</v>
      </c>
      <c r="B4" s="12"/>
      <c r="C4" s="58" t="s">
        <v>13</v>
      </c>
      <c r="D4" s="57" t="s">
        <v>14</v>
      </c>
      <c r="E4" s="57" t="s">
        <v>0</v>
      </c>
      <c r="F4" s="57" t="s">
        <v>1</v>
      </c>
      <c r="G4" s="14" t="s">
        <v>2</v>
      </c>
      <c r="H4" s="57" t="s">
        <v>104</v>
      </c>
    </row>
    <row r="5" spans="1:8" ht="55.5" customHeight="1">
      <c r="A5" s="58"/>
      <c r="B5" s="15" t="s">
        <v>8</v>
      </c>
      <c r="C5" s="58"/>
      <c r="D5" s="57"/>
      <c r="E5" s="57"/>
      <c r="F5" s="57"/>
      <c r="G5" s="13" t="s">
        <v>6</v>
      </c>
      <c r="H5" s="57"/>
    </row>
    <row r="6" spans="1:8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</row>
    <row r="7" spans="1:8" s="16" customFormat="1" ht="19.5" customHeight="1">
      <c r="A7" s="53" t="s">
        <v>15</v>
      </c>
      <c r="B7" s="54"/>
      <c r="C7" s="54"/>
      <c r="D7" s="54"/>
      <c r="E7" s="54"/>
      <c r="F7" s="54"/>
      <c r="G7" s="54"/>
      <c r="H7" s="54"/>
    </row>
    <row r="8" spans="1:8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91014177.99000001</v>
      </c>
    </row>
    <row r="9" spans="1:8" ht="18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25469465.060000002</v>
      </c>
    </row>
    <row r="10" spans="1:8" ht="18">
      <c r="A10" s="1"/>
      <c r="B10" s="21"/>
      <c r="C10" s="24" t="s">
        <v>18</v>
      </c>
      <c r="D10" s="25">
        <f aca="true" t="shared" si="0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</f>
        <v>12918718.690000001</v>
      </c>
    </row>
    <row r="11" spans="1:8" ht="18">
      <c r="A11" s="1"/>
      <c r="B11" s="21"/>
      <c r="C11" s="24" t="s">
        <v>19</v>
      </c>
      <c r="D11" s="25">
        <f t="shared" si="0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</row>
    <row r="12" spans="1:8" s="4" customFormat="1" ht="18">
      <c r="A12" s="1"/>
      <c r="B12" s="5"/>
      <c r="C12" s="24" t="s">
        <v>20</v>
      </c>
      <c r="D12" s="25">
        <f t="shared" si="0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</f>
        <v>2868840.16</v>
      </c>
    </row>
    <row r="13" spans="1:8" ht="18">
      <c r="A13" s="1"/>
      <c r="B13" s="21"/>
      <c r="C13" s="24" t="s">
        <v>98</v>
      </c>
      <c r="D13" s="25">
        <f t="shared" si="0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</f>
        <v>1121156</v>
      </c>
    </row>
    <row r="14" spans="1:8" ht="43.5" customHeight="1">
      <c r="A14" s="1"/>
      <c r="B14" s="21"/>
      <c r="C14" s="24" t="s">
        <v>21</v>
      </c>
      <c r="D14" s="25">
        <f t="shared" si="0"/>
        <v>100000</v>
      </c>
      <c r="E14" s="25">
        <f>300000-200000</f>
        <v>100000</v>
      </c>
      <c r="F14" s="23"/>
      <c r="G14" s="23"/>
      <c r="H14" s="25">
        <f>74500</f>
        <v>74500</v>
      </c>
    </row>
    <row r="15" spans="1:8" ht="43.5" customHeight="1">
      <c r="A15" s="1"/>
      <c r="B15" s="21"/>
      <c r="C15" s="24" t="s">
        <v>99</v>
      </c>
      <c r="D15" s="25">
        <f t="shared" si="0"/>
        <v>378405.78</v>
      </c>
      <c r="E15" s="25">
        <v>378405.78</v>
      </c>
      <c r="F15" s="23"/>
      <c r="G15" s="23"/>
      <c r="H15" s="25">
        <f>319398.5+58700</f>
        <v>378098.5</v>
      </c>
    </row>
    <row r="16" spans="1:8" ht="80.25" customHeight="1">
      <c r="A16" s="1"/>
      <c r="B16" s="21"/>
      <c r="C16" s="24" t="s">
        <v>100</v>
      </c>
      <c r="D16" s="25">
        <f t="shared" si="0"/>
        <v>6511739.26</v>
      </c>
      <c r="E16" s="25">
        <v>6511739.26</v>
      </c>
      <c r="F16" s="23"/>
      <c r="G16" s="23"/>
      <c r="H16" s="25"/>
    </row>
    <row r="17" spans="1:8" ht="36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7656302.510000001</v>
      </c>
    </row>
    <row r="18" spans="1:8" ht="18">
      <c r="A18" s="1"/>
      <c r="B18" s="21"/>
      <c r="C18" s="26" t="s">
        <v>22</v>
      </c>
      <c r="D18" s="27">
        <f aca="true" t="shared" si="1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</f>
        <v>3731001.4400000004</v>
      </c>
    </row>
    <row r="19" spans="1:8" ht="18">
      <c r="A19" s="1"/>
      <c r="B19" s="21"/>
      <c r="C19" s="26" t="s">
        <v>23</v>
      </c>
      <c r="D19" s="27">
        <f t="shared" si="1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</row>
    <row r="20" spans="1:8" ht="18">
      <c r="A20" s="1"/>
      <c r="B20" s="21"/>
      <c r="C20" s="26" t="s">
        <v>24</v>
      </c>
      <c r="D20" s="27">
        <f t="shared" si="1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</row>
    <row r="21" spans="1:8" ht="36">
      <c r="A21" s="1"/>
      <c r="B21" s="21"/>
      <c r="C21" s="26" t="s">
        <v>25</v>
      </c>
      <c r="D21" s="27">
        <f t="shared" si="1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</f>
        <v>894345.9000000001</v>
      </c>
    </row>
    <row r="22" spans="1:8" ht="18">
      <c r="A22" s="1"/>
      <c r="B22" s="21"/>
      <c r="C22" s="26" t="s">
        <v>26</v>
      </c>
      <c r="D22" s="27">
        <f t="shared" si="1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</row>
    <row r="23" spans="1:8" ht="18.75" customHeight="1">
      <c r="A23" s="1"/>
      <c r="B23" s="21"/>
      <c r="C23" s="26" t="s">
        <v>27</v>
      </c>
      <c r="D23" s="27">
        <f t="shared" si="1"/>
        <v>125900</v>
      </c>
      <c r="E23" s="27">
        <f>395900-170000-100000</f>
        <v>125900</v>
      </c>
      <c r="F23" s="27"/>
      <c r="G23" s="28"/>
      <c r="H23" s="27">
        <f>23355.43</f>
        <v>23355.43</v>
      </c>
    </row>
    <row r="24" spans="1:8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</row>
    <row r="25" spans="1:8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65544712.93000001</v>
      </c>
    </row>
    <row r="26" spans="1:8" s="4" customFormat="1" ht="26.25" customHeight="1">
      <c r="A26" s="1"/>
      <c r="B26" s="5"/>
      <c r="C26" s="44" t="s">
        <v>41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</row>
    <row r="27" spans="1:8" s="4" customFormat="1" ht="27" customHeight="1">
      <c r="A27" s="1"/>
      <c r="B27" s="5"/>
      <c r="C27" s="44" t="s">
        <v>87</v>
      </c>
      <c r="D27" s="32">
        <f aca="true" t="shared" si="2" ref="D27:D42">F27</f>
        <v>40000</v>
      </c>
      <c r="E27" s="30"/>
      <c r="F27" s="32">
        <f aca="true" t="shared" si="3" ref="F27:F42">G27</f>
        <v>40000</v>
      </c>
      <c r="G27" s="32">
        <f>590000-550000</f>
        <v>40000</v>
      </c>
      <c r="H27" s="25"/>
    </row>
    <row r="28" spans="1:8" s="4" customFormat="1" ht="23.25" customHeight="1">
      <c r="A28" s="1"/>
      <c r="B28" s="5"/>
      <c r="C28" s="44" t="s">
        <v>42</v>
      </c>
      <c r="D28" s="32">
        <f t="shared" si="2"/>
        <v>378000</v>
      </c>
      <c r="E28" s="30"/>
      <c r="F28" s="32">
        <f t="shared" si="3"/>
        <v>378000</v>
      </c>
      <c r="G28" s="32">
        <f>471000-93000</f>
        <v>378000</v>
      </c>
      <c r="H28" s="25">
        <f>270000+107958.84</f>
        <v>377958.83999999997</v>
      </c>
    </row>
    <row r="29" spans="1:8" s="4" customFormat="1" ht="23.25" customHeight="1">
      <c r="A29" s="1"/>
      <c r="B29" s="5"/>
      <c r="C29" s="44" t="s">
        <v>43</v>
      </c>
      <c r="D29" s="32">
        <f t="shared" si="2"/>
        <v>360000</v>
      </c>
      <c r="E29" s="30"/>
      <c r="F29" s="32">
        <f t="shared" si="3"/>
        <v>360000</v>
      </c>
      <c r="G29" s="32">
        <f>320000+40000</f>
        <v>360000</v>
      </c>
      <c r="H29" s="25">
        <f>20000+15000+230000+75265.57</f>
        <v>340265.57</v>
      </c>
    </row>
    <row r="30" spans="1:8" s="4" customFormat="1" ht="21" customHeight="1">
      <c r="A30" s="1"/>
      <c r="B30" s="5"/>
      <c r="C30" s="44" t="s">
        <v>44</v>
      </c>
      <c r="D30" s="32">
        <f t="shared" si="2"/>
        <v>402000</v>
      </c>
      <c r="E30" s="30"/>
      <c r="F30" s="32">
        <f t="shared" si="3"/>
        <v>402000</v>
      </c>
      <c r="G30" s="32">
        <f>250000+152000</f>
        <v>402000</v>
      </c>
      <c r="H30" s="25">
        <f>20000+15000+147000</f>
        <v>182000</v>
      </c>
    </row>
    <row r="31" spans="1:8" s="4" customFormat="1" ht="21" customHeight="1">
      <c r="A31" s="1"/>
      <c r="B31" s="5"/>
      <c r="C31" s="44" t="s">
        <v>93</v>
      </c>
      <c r="D31" s="32">
        <f t="shared" si="2"/>
        <v>700000</v>
      </c>
      <c r="E31" s="30"/>
      <c r="F31" s="32">
        <f t="shared" si="3"/>
        <v>700000</v>
      </c>
      <c r="G31" s="32">
        <f>700000</f>
        <v>700000</v>
      </c>
      <c r="H31" s="25"/>
    </row>
    <row r="32" spans="1:8" s="4" customFormat="1" ht="24" customHeight="1">
      <c r="A32" s="1"/>
      <c r="B32" s="5"/>
      <c r="C32" s="52" t="s">
        <v>103</v>
      </c>
      <c r="D32" s="32">
        <f t="shared" si="2"/>
        <v>541000</v>
      </c>
      <c r="E32" s="30"/>
      <c r="F32" s="32">
        <f t="shared" si="3"/>
        <v>541000</v>
      </c>
      <c r="G32" s="32">
        <f>291000+250000</f>
        <v>541000</v>
      </c>
      <c r="H32" s="25"/>
    </row>
    <row r="33" spans="1:8" s="4" customFormat="1" ht="24" customHeight="1">
      <c r="A33" s="1"/>
      <c r="B33" s="5"/>
      <c r="C33" s="44" t="s">
        <v>91</v>
      </c>
      <c r="D33" s="32">
        <f t="shared" si="2"/>
        <v>1050000</v>
      </c>
      <c r="E33" s="30"/>
      <c r="F33" s="32">
        <f t="shared" si="3"/>
        <v>1050000</v>
      </c>
      <c r="G33" s="32">
        <f>700000+350000</f>
        <v>1050000</v>
      </c>
      <c r="H33" s="25">
        <f>14000+433000</f>
        <v>447000</v>
      </c>
    </row>
    <row r="34" spans="1:8" s="4" customFormat="1" ht="21" customHeight="1">
      <c r="A34" s="1"/>
      <c r="B34" s="5"/>
      <c r="C34" s="44" t="s">
        <v>45</v>
      </c>
      <c r="D34" s="32">
        <f t="shared" si="2"/>
        <v>7000000</v>
      </c>
      <c r="E34" s="30"/>
      <c r="F34" s="32">
        <f t="shared" si="3"/>
        <v>7000000</v>
      </c>
      <c r="G34" s="32">
        <v>7000000</v>
      </c>
      <c r="H34" s="25">
        <f>146000+118000</f>
        <v>264000</v>
      </c>
    </row>
    <row r="35" spans="1:8" s="4" customFormat="1" ht="23.25" customHeight="1">
      <c r="A35" s="1"/>
      <c r="B35" s="5"/>
      <c r="C35" s="44" t="s">
        <v>46</v>
      </c>
      <c r="D35" s="32">
        <f t="shared" si="2"/>
        <v>23000000</v>
      </c>
      <c r="E35" s="30"/>
      <c r="F35" s="32">
        <f t="shared" si="3"/>
        <v>23000000</v>
      </c>
      <c r="G35" s="32">
        <v>23000000</v>
      </c>
      <c r="H35" s="25">
        <f>250000+350000+11000000+385798+506503.4+2540985.6</f>
        <v>15033287</v>
      </c>
    </row>
    <row r="36" spans="1:8" s="4" customFormat="1" ht="22.5" customHeight="1">
      <c r="A36" s="1"/>
      <c r="B36" s="5"/>
      <c r="C36" s="44" t="s">
        <v>47</v>
      </c>
      <c r="D36" s="32">
        <f t="shared" si="2"/>
        <v>1466600</v>
      </c>
      <c r="E36" s="30"/>
      <c r="F36" s="32">
        <f t="shared" si="3"/>
        <v>1466600</v>
      </c>
      <c r="G36" s="32">
        <f>1281600+185000</f>
        <v>1466600</v>
      </c>
      <c r="H36" s="25">
        <f>80000+35000</f>
        <v>115000</v>
      </c>
    </row>
    <row r="37" spans="1:8" s="4" customFormat="1" ht="22.5" customHeight="1">
      <c r="A37" s="1"/>
      <c r="B37" s="5"/>
      <c r="C37" s="24" t="s">
        <v>89</v>
      </c>
      <c r="D37" s="32">
        <f t="shared" si="2"/>
        <v>49273597</v>
      </c>
      <c r="E37" s="30"/>
      <c r="F37" s="32">
        <f t="shared" si="3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</f>
        <v>32734625.770000003</v>
      </c>
    </row>
    <row r="38" spans="1:8" s="4" customFormat="1" ht="23.25" customHeight="1">
      <c r="A38" s="1"/>
      <c r="B38" s="5"/>
      <c r="C38" s="44" t="s">
        <v>48</v>
      </c>
      <c r="D38" s="32">
        <f t="shared" si="2"/>
        <v>5000000</v>
      </c>
      <c r="E38" s="30"/>
      <c r="F38" s="32">
        <f t="shared" si="3"/>
        <v>5000000</v>
      </c>
      <c r="G38" s="32">
        <v>5000000</v>
      </c>
      <c r="H38" s="25">
        <f>108000+2394100+780000+290000</f>
        <v>3572100</v>
      </c>
    </row>
    <row r="39" spans="1:8" s="4" customFormat="1" ht="23.25" customHeight="1">
      <c r="A39" s="1"/>
      <c r="B39" s="5"/>
      <c r="C39" s="44" t="s">
        <v>49</v>
      </c>
      <c r="D39" s="32">
        <f t="shared" si="2"/>
        <v>6380000</v>
      </c>
      <c r="E39" s="30"/>
      <c r="F39" s="32">
        <f t="shared" si="3"/>
        <v>6380000</v>
      </c>
      <c r="G39" s="32">
        <f>5000000+1380000</f>
        <v>6380000</v>
      </c>
      <c r="H39" s="25">
        <f>173000+900000+31000+900000+32000+1100000+32000+500000+21466.9+43601.11+16760.29+377319.01+6388</f>
        <v>4133535.3099999996</v>
      </c>
    </row>
    <row r="40" spans="1:8" s="4" customFormat="1" ht="23.25" customHeight="1">
      <c r="A40" s="1"/>
      <c r="B40" s="5"/>
      <c r="C40" s="44" t="s">
        <v>92</v>
      </c>
      <c r="D40" s="32">
        <f t="shared" si="2"/>
        <v>1391000</v>
      </c>
      <c r="E40" s="30"/>
      <c r="F40" s="32">
        <f t="shared" si="3"/>
        <v>1391000</v>
      </c>
      <c r="G40" s="32">
        <f>1500000-109000</f>
        <v>1391000</v>
      </c>
      <c r="H40" s="25">
        <f>57000+1000000+328207.88</f>
        <v>1385207.88</v>
      </c>
    </row>
    <row r="41" spans="1:8" s="4" customFormat="1" ht="42" customHeight="1">
      <c r="A41" s="1"/>
      <c r="B41" s="5"/>
      <c r="C41" s="44" t="s">
        <v>50</v>
      </c>
      <c r="D41" s="32">
        <f t="shared" si="2"/>
        <v>1600000</v>
      </c>
      <c r="E41" s="30"/>
      <c r="F41" s="32">
        <f t="shared" si="3"/>
        <v>1600000</v>
      </c>
      <c r="G41" s="32">
        <f>1750000-150000</f>
        <v>1600000</v>
      </c>
      <c r="H41" s="25">
        <f>38000+1037000+39019.23</f>
        <v>1114019.23</v>
      </c>
    </row>
    <row r="42" spans="1:8" s="4" customFormat="1" ht="18">
      <c r="A42" s="1"/>
      <c r="B42" s="5"/>
      <c r="C42" s="44" t="s">
        <v>95</v>
      </c>
      <c r="D42" s="32">
        <f t="shared" si="2"/>
        <v>89760</v>
      </c>
      <c r="E42" s="30"/>
      <c r="F42" s="32">
        <f t="shared" si="3"/>
        <v>89760</v>
      </c>
      <c r="G42" s="32">
        <v>89760</v>
      </c>
      <c r="H42" s="25"/>
    </row>
    <row r="43" spans="1:8" s="4" customFormat="1" ht="24" customHeight="1">
      <c r="A43" s="1"/>
      <c r="B43" s="5"/>
      <c r="C43" s="49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</row>
    <row r="44" spans="1:8" s="4" customFormat="1" ht="22.5" customHeight="1">
      <c r="A44" s="1"/>
      <c r="B44" s="5"/>
      <c r="C44" s="49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</row>
    <row r="45" spans="1:8" s="4" customFormat="1" ht="22.5" customHeight="1">
      <c r="A45" s="1"/>
      <c r="B45" s="50"/>
      <c r="C45" s="44" t="s">
        <v>51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</row>
    <row r="46" spans="1:8" s="16" customFormat="1" ht="24" customHeight="1">
      <c r="A46" s="53" t="s">
        <v>29</v>
      </c>
      <c r="B46" s="54"/>
      <c r="C46" s="54"/>
      <c r="D46" s="54"/>
      <c r="E46" s="54"/>
      <c r="F46" s="54"/>
      <c r="G46" s="54"/>
      <c r="H46" s="54"/>
    </row>
    <row r="47" spans="1:8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44235078.9</v>
      </c>
    </row>
    <row r="48" spans="1:8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44235078.9</v>
      </c>
    </row>
    <row r="49" spans="1:8" s="51" customFormat="1" ht="40.5" customHeight="1">
      <c r="A49" s="1"/>
      <c r="B49" s="29"/>
      <c r="C49" s="31" t="s">
        <v>31</v>
      </c>
      <c r="D49" s="32">
        <f aca="true" t="shared" si="4" ref="D49:D89">F49</f>
        <v>768000</v>
      </c>
      <c r="E49" s="30"/>
      <c r="F49" s="25">
        <f aca="true" t="shared" si="5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</row>
    <row r="50" spans="1:8" s="51" customFormat="1" ht="23.25" customHeight="1">
      <c r="A50" s="1"/>
      <c r="B50" s="29"/>
      <c r="C50" s="46" t="s">
        <v>52</v>
      </c>
      <c r="D50" s="32">
        <f t="shared" si="4"/>
        <v>64000</v>
      </c>
      <c r="E50" s="30"/>
      <c r="F50" s="25">
        <f t="shared" si="5"/>
        <v>64000</v>
      </c>
      <c r="G50" s="32">
        <f>164000-100000</f>
        <v>64000</v>
      </c>
      <c r="H50" s="25"/>
    </row>
    <row r="51" spans="1:8" s="51" customFormat="1" ht="26.25" customHeight="1">
      <c r="A51" s="1"/>
      <c r="B51" s="29"/>
      <c r="C51" s="46" t="s">
        <v>53</v>
      </c>
      <c r="D51" s="32">
        <f t="shared" si="4"/>
        <v>109800</v>
      </c>
      <c r="E51" s="30"/>
      <c r="F51" s="25">
        <f t="shared" si="5"/>
        <v>109800</v>
      </c>
      <c r="G51" s="32">
        <v>109800</v>
      </c>
      <c r="H51" s="25"/>
    </row>
    <row r="52" spans="1:8" s="51" customFormat="1" ht="40.5" customHeight="1">
      <c r="A52" s="1"/>
      <c r="B52" s="29"/>
      <c r="C52" s="46" t="s">
        <v>54</v>
      </c>
      <c r="D52" s="32">
        <f t="shared" si="4"/>
        <v>25280</v>
      </c>
      <c r="E52" s="30"/>
      <c r="F52" s="25">
        <f t="shared" si="5"/>
        <v>25280</v>
      </c>
      <c r="G52" s="32">
        <v>25280</v>
      </c>
      <c r="H52" s="25"/>
    </row>
    <row r="53" spans="1:8" s="51" customFormat="1" ht="24.75" customHeight="1">
      <c r="A53" s="1"/>
      <c r="B53" s="29"/>
      <c r="C53" s="46" t="s">
        <v>55</v>
      </c>
      <c r="D53" s="32">
        <f t="shared" si="4"/>
        <v>600000</v>
      </c>
      <c r="E53" s="30"/>
      <c r="F53" s="25">
        <f t="shared" si="5"/>
        <v>600000</v>
      </c>
      <c r="G53" s="32">
        <v>600000</v>
      </c>
      <c r="H53" s="25"/>
    </row>
    <row r="54" spans="1:8" s="51" customFormat="1" ht="24.75" customHeight="1">
      <c r="A54" s="1"/>
      <c r="B54" s="29"/>
      <c r="C54" s="46" t="s">
        <v>56</v>
      </c>
      <c r="D54" s="32">
        <f t="shared" si="4"/>
        <v>1100000</v>
      </c>
      <c r="E54" s="30"/>
      <c r="F54" s="25">
        <f t="shared" si="5"/>
        <v>1100000</v>
      </c>
      <c r="G54" s="32">
        <f>850000+250000</f>
        <v>1100000</v>
      </c>
      <c r="H54" s="25">
        <f>386615.55+36306</f>
        <v>422921.55</v>
      </c>
    </row>
    <row r="55" spans="1:8" s="51" customFormat="1" ht="22.5" customHeight="1">
      <c r="A55" s="1"/>
      <c r="B55" s="29"/>
      <c r="C55" s="46" t="s">
        <v>57</v>
      </c>
      <c r="D55" s="32">
        <f t="shared" si="4"/>
        <v>750000</v>
      </c>
      <c r="E55" s="30"/>
      <c r="F55" s="25">
        <f t="shared" si="5"/>
        <v>750000</v>
      </c>
      <c r="G55" s="32">
        <v>750000</v>
      </c>
      <c r="H55" s="25"/>
    </row>
    <row r="56" spans="1:8" s="51" customFormat="1" ht="40.5" customHeight="1">
      <c r="A56" s="1"/>
      <c r="B56" s="29"/>
      <c r="C56" s="46" t="s">
        <v>94</v>
      </c>
      <c r="D56" s="32">
        <f t="shared" si="4"/>
        <v>1180000</v>
      </c>
      <c r="E56" s="30"/>
      <c r="F56" s="25">
        <f t="shared" si="5"/>
        <v>1180000</v>
      </c>
      <c r="G56" s="32">
        <f>850000+330000</f>
        <v>1180000</v>
      </c>
      <c r="H56" s="25">
        <f>553277.5+572421.29+39829+2162.95</f>
        <v>1167690.74</v>
      </c>
    </row>
    <row r="57" spans="1:8" s="51" customFormat="1" ht="40.5" customHeight="1" hidden="1">
      <c r="A57" s="1"/>
      <c r="B57" s="29"/>
      <c r="C57" s="46" t="s">
        <v>58</v>
      </c>
      <c r="D57" s="32">
        <f t="shared" si="4"/>
        <v>0</v>
      </c>
      <c r="E57" s="30"/>
      <c r="F57" s="25">
        <f t="shared" si="5"/>
        <v>0</v>
      </c>
      <c r="G57" s="32">
        <f>550000-550000</f>
        <v>0</v>
      </c>
      <c r="H57" s="25"/>
    </row>
    <row r="58" spans="1:8" s="51" customFormat="1" ht="40.5" customHeight="1">
      <c r="A58" s="1"/>
      <c r="B58" s="29"/>
      <c r="C58" s="46" t="s">
        <v>59</v>
      </c>
      <c r="D58" s="32">
        <f t="shared" si="4"/>
        <v>120000</v>
      </c>
      <c r="E58" s="30"/>
      <c r="F58" s="25">
        <f t="shared" si="5"/>
        <v>120000</v>
      </c>
      <c r="G58" s="32">
        <v>120000</v>
      </c>
      <c r="H58" s="25"/>
    </row>
    <row r="59" spans="1:8" s="51" customFormat="1" ht="24.75" customHeight="1">
      <c r="A59" s="1"/>
      <c r="B59" s="29"/>
      <c r="C59" s="46" t="s">
        <v>60</v>
      </c>
      <c r="D59" s="32">
        <f t="shared" si="4"/>
        <v>128800</v>
      </c>
      <c r="E59" s="30"/>
      <c r="F59" s="25">
        <f t="shared" si="5"/>
        <v>128800</v>
      </c>
      <c r="G59" s="32">
        <v>128800</v>
      </c>
      <c r="H59" s="25"/>
    </row>
    <row r="60" spans="1:8" s="51" customFormat="1" ht="23.25" customHeight="1">
      <c r="A60" s="1"/>
      <c r="B60" s="29"/>
      <c r="C60" s="46" t="s">
        <v>61</v>
      </c>
      <c r="D60" s="32">
        <f t="shared" si="4"/>
        <v>5000</v>
      </c>
      <c r="E60" s="30"/>
      <c r="F60" s="25">
        <f t="shared" si="5"/>
        <v>5000</v>
      </c>
      <c r="G60" s="32">
        <v>5000</v>
      </c>
      <c r="H60" s="25"/>
    </row>
    <row r="61" spans="1:8" s="51" customFormat="1" ht="23.25" customHeight="1">
      <c r="A61" s="1"/>
      <c r="B61" s="29"/>
      <c r="C61" s="46" t="s">
        <v>97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</row>
    <row r="62" spans="1:8" s="51" customFormat="1" ht="23.25" customHeight="1">
      <c r="A62" s="1"/>
      <c r="B62" s="29"/>
      <c r="C62" s="52" t="s">
        <v>103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</row>
    <row r="63" spans="1:8" s="51" customFormat="1" ht="24.75" customHeight="1">
      <c r="A63" s="1"/>
      <c r="B63" s="29"/>
      <c r="C63" s="45" t="s">
        <v>62</v>
      </c>
      <c r="D63" s="32">
        <f t="shared" si="4"/>
        <v>120000</v>
      </c>
      <c r="E63" s="30"/>
      <c r="F63" s="25">
        <f t="shared" si="5"/>
        <v>120000</v>
      </c>
      <c r="G63" s="32">
        <v>120000</v>
      </c>
      <c r="H63" s="25"/>
    </row>
    <row r="64" spans="1:8" s="51" customFormat="1" ht="39.75" customHeight="1">
      <c r="A64" s="1"/>
      <c r="B64" s="29"/>
      <c r="C64" s="46" t="s">
        <v>63</v>
      </c>
      <c r="D64" s="32">
        <f t="shared" si="4"/>
        <v>500</v>
      </c>
      <c r="E64" s="30"/>
      <c r="F64" s="25">
        <f t="shared" si="5"/>
        <v>500</v>
      </c>
      <c r="G64" s="32">
        <v>500</v>
      </c>
      <c r="H64" s="25"/>
    </row>
    <row r="65" spans="1:8" s="51" customFormat="1" ht="24.75" customHeight="1">
      <c r="A65" s="1"/>
      <c r="B65" s="29"/>
      <c r="C65" s="45" t="s">
        <v>64</v>
      </c>
      <c r="D65" s="32">
        <f t="shared" si="4"/>
        <v>50000</v>
      </c>
      <c r="E65" s="30"/>
      <c r="F65" s="25">
        <f t="shared" si="5"/>
        <v>50000</v>
      </c>
      <c r="G65" s="32">
        <v>50000</v>
      </c>
      <c r="H65" s="25"/>
    </row>
    <row r="66" spans="1:8" s="51" customFormat="1" ht="24.75" customHeight="1">
      <c r="A66" s="1"/>
      <c r="B66" s="29"/>
      <c r="C66" s="31" t="s">
        <v>90</v>
      </c>
      <c r="D66" s="32">
        <f t="shared" si="4"/>
        <v>25000</v>
      </c>
      <c r="E66" s="30"/>
      <c r="F66" s="25">
        <f t="shared" si="5"/>
        <v>25000</v>
      </c>
      <c r="G66" s="32">
        <v>25000</v>
      </c>
      <c r="H66" s="25"/>
    </row>
    <row r="67" spans="1:8" s="51" customFormat="1" ht="24.75" customHeight="1">
      <c r="A67" s="1"/>
      <c r="B67" s="29"/>
      <c r="C67" s="45" t="s">
        <v>65</v>
      </c>
      <c r="D67" s="32">
        <f t="shared" si="4"/>
        <v>200000</v>
      </c>
      <c r="E67" s="30"/>
      <c r="F67" s="25">
        <f t="shared" si="5"/>
        <v>200000</v>
      </c>
      <c r="G67" s="32">
        <v>200000</v>
      </c>
      <c r="H67" s="25">
        <f>60000</f>
        <v>60000</v>
      </c>
    </row>
    <row r="68" spans="1:8" s="51" customFormat="1" ht="24.75" customHeight="1">
      <c r="A68" s="1"/>
      <c r="B68" s="29"/>
      <c r="C68" s="45" t="s">
        <v>66</v>
      </c>
      <c r="D68" s="32">
        <f t="shared" si="4"/>
        <v>200000</v>
      </c>
      <c r="E68" s="30"/>
      <c r="F68" s="25">
        <f t="shared" si="5"/>
        <v>200000</v>
      </c>
      <c r="G68" s="32">
        <v>200000</v>
      </c>
      <c r="H68" s="25"/>
    </row>
    <row r="69" spans="1:8" s="51" customFormat="1" ht="24.75" customHeight="1">
      <c r="A69" s="1"/>
      <c r="B69" s="29"/>
      <c r="C69" s="45" t="s">
        <v>67</v>
      </c>
      <c r="D69" s="32">
        <f t="shared" si="4"/>
        <v>5300000</v>
      </c>
      <c r="E69" s="30"/>
      <c r="F69" s="25">
        <f t="shared" si="5"/>
        <v>5300000</v>
      </c>
      <c r="G69" s="32">
        <f>300000+5000000</f>
        <v>5300000</v>
      </c>
      <c r="H69" s="25">
        <f>300000</f>
        <v>300000</v>
      </c>
    </row>
    <row r="70" spans="1:8" s="51" customFormat="1" ht="24.75" customHeight="1">
      <c r="A70" s="1"/>
      <c r="B70" s="29"/>
      <c r="C70" s="47" t="s">
        <v>68</v>
      </c>
      <c r="D70" s="32">
        <f t="shared" si="4"/>
        <v>350000</v>
      </c>
      <c r="E70" s="30"/>
      <c r="F70" s="25">
        <f t="shared" si="5"/>
        <v>350000</v>
      </c>
      <c r="G70" s="32">
        <v>350000</v>
      </c>
      <c r="H70" s="25">
        <f>105000</f>
        <v>105000</v>
      </c>
    </row>
    <row r="71" spans="1:8" s="51" customFormat="1" ht="24.75" customHeight="1">
      <c r="A71" s="1"/>
      <c r="B71" s="29"/>
      <c r="C71" s="46" t="s">
        <v>69</v>
      </c>
      <c r="D71" s="32">
        <f t="shared" si="4"/>
        <v>200000</v>
      </c>
      <c r="E71" s="30"/>
      <c r="F71" s="25">
        <f t="shared" si="5"/>
        <v>200000</v>
      </c>
      <c r="G71" s="32">
        <v>200000</v>
      </c>
      <c r="H71" s="25">
        <f>60000</f>
        <v>60000</v>
      </c>
    </row>
    <row r="72" spans="1:8" s="51" customFormat="1" ht="24.75" customHeight="1">
      <c r="A72" s="1"/>
      <c r="B72" s="29"/>
      <c r="C72" s="48" t="s">
        <v>70</v>
      </c>
      <c r="D72" s="32">
        <f t="shared" si="4"/>
        <v>250000</v>
      </c>
      <c r="E72" s="30"/>
      <c r="F72" s="25">
        <f t="shared" si="5"/>
        <v>250000</v>
      </c>
      <c r="G72" s="32">
        <v>250000</v>
      </c>
      <c r="H72" s="25"/>
    </row>
    <row r="73" spans="1:8" s="51" customFormat="1" ht="24.75" customHeight="1">
      <c r="A73" s="1"/>
      <c r="B73" s="29"/>
      <c r="C73" s="46" t="s">
        <v>71</v>
      </c>
      <c r="D73" s="32">
        <f t="shared" si="4"/>
        <v>260000</v>
      </c>
      <c r="E73" s="30"/>
      <c r="F73" s="25">
        <f t="shared" si="5"/>
        <v>260000</v>
      </c>
      <c r="G73" s="32">
        <v>260000</v>
      </c>
      <c r="H73" s="25"/>
    </row>
    <row r="74" spans="1:8" s="51" customFormat="1" ht="24.75" customHeight="1">
      <c r="A74" s="1"/>
      <c r="B74" s="29"/>
      <c r="C74" s="46" t="s">
        <v>88</v>
      </c>
      <c r="D74" s="32">
        <f t="shared" si="4"/>
        <v>150000</v>
      </c>
      <c r="E74" s="30"/>
      <c r="F74" s="25">
        <f t="shared" si="5"/>
        <v>150000</v>
      </c>
      <c r="G74" s="32">
        <v>150000</v>
      </c>
      <c r="H74" s="25"/>
    </row>
    <row r="75" spans="1:8" s="51" customFormat="1" ht="24.75" customHeight="1">
      <c r="A75" s="1"/>
      <c r="B75" s="29"/>
      <c r="C75" s="46" t="s">
        <v>72</v>
      </c>
      <c r="D75" s="32">
        <f t="shared" si="4"/>
        <v>150000</v>
      </c>
      <c r="E75" s="30"/>
      <c r="F75" s="25">
        <f t="shared" si="5"/>
        <v>150000</v>
      </c>
      <c r="G75" s="32">
        <v>150000</v>
      </c>
      <c r="H75" s="25"/>
    </row>
    <row r="76" spans="1:8" s="51" customFormat="1" ht="24.75" customHeight="1">
      <c r="A76" s="1"/>
      <c r="B76" s="29"/>
      <c r="C76" s="45" t="s">
        <v>73</v>
      </c>
      <c r="D76" s="32">
        <f t="shared" si="4"/>
        <v>14500000</v>
      </c>
      <c r="E76" s="30"/>
      <c r="F76" s="25">
        <f t="shared" si="5"/>
        <v>14500000</v>
      </c>
      <c r="G76" s="32">
        <f>12500000+2000000</f>
        <v>14500000</v>
      </c>
      <c r="H76" s="25">
        <f>6182.05+6000000+1080000</f>
        <v>7086182.05</v>
      </c>
    </row>
    <row r="77" spans="1:8" s="51" customFormat="1" ht="21.75" customHeight="1">
      <c r="A77" s="1"/>
      <c r="B77" s="29"/>
      <c r="C77" s="45" t="s">
        <v>74</v>
      </c>
      <c r="D77" s="32">
        <f t="shared" si="4"/>
        <v>3050000</v>
      </c>
      <c r="E77" s="30"/>
      <c r="F77" s="25">
        <f t="shared" si="5"/>
        <v>3050000</v>
      </c>
      <c r="G77" s="32">
        <f>3043000+7000</f>
        <v>3050000</v>
      </c>
      <c r="H77" s="25">
        <f>275933.34+29437.7+941917.2+15430.54+158281.2+54884.4+2515.78+901.08</f>
        <v>1479301.24</v>
      </c>
    </row>
    <row r="78" spans="1:8" s="51" customFormat="1" ht="18.75" customHeight="1">
      <c r="A78" s="1"/>
      <c r="B78" s="29"/>
      <c r="C78" s="45" t="s">
        <v>75</v>
      </c>
      <c r="D78" s="32">
        <f t="shared" si="4"/>
        <v>3926191</v>
      </c>
      <c r="E78" s="30"/>
      <c r="F78" s="25">
        <f t="shared" si="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</row>
    <row r="79" spans="1:8" s="51" customFormat="1" ht="18.75" customHeight="1">
      <c r="A79" s="1"/>
      <c r="B79" s="29"/>
      <c r="C79" s="31" t="s">
        <v>32</v>
      </c>
      <c r="D79" s="32">
        <f t="shared" si="4"/>
        <v>2519000</v>
      </c>
      <c r="E79" s="30"/>
      <c r="F79" s="25">
        <f t="shared" si="5"/>
        <v>2519000</v>
      </c>
      <c r="G79" s="32">
        <v>2519000</v>
      </c>
      <c r="H79" s="25">
        <f>595483.2+6729.38+480496.81</f>
        <v>1082709.39</v>
      </c>
    </row>
    <row r="80" spans="1:8" s="51" customFormat="1" ht="19.5" customHeight="1">
      <c r="A80" s="1"/>
      <c r="B80" s="29"/>
      <c r="C80" s="31" t="s">
        <v>33</v>
      </c>
      <c r="D80" s="32">
        <f t="shared" si="4"/>
        <v>4000000</v>
      </c>
      <c r="E80" s="30"/>
      <c r="F80" s="25">
        <f t="shared" si="5"/>
        <v>4000000</v>
      </c>
      <c r="G80" s="32">
        <f>125000+3875000</f>
        <v>4000000</v>
      </c>
      <c r="H80" s="25">
        <f>40071.36+84500</f>
        <v>124571.36</v>
      </c>
    </row>
    <row r="81" spans="1:8" s="51" customFormat="1" ht="19.5" customHeight="1">
      <c r="A81" s="1"/>
      <c r="B81" s="29"/>
      <c r="C81" s="31" t="s">
        <v>96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</row>
    <row r="82" spans="1:8" s="51" customFormat="1" ht="19.5" customHeight="1">
      <c r="A82" s="1"/>
      <c r="B82" s="29"/>
      <c r="C82" s="31" t="s">
        <v>101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</row>
    <row r="83" spans="1:8" s="51" customFormat="1" ht="19.5" customHeight="1">
      <c r="A83" s="1"/>
      <c r="B83" s="29"/>
      <c r="C83" s="31" t="s">
        <v>102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</row>
    <row r="84" spans="1:8" s="51" customFormat="1" ht="40.5" customHeight="1">
      <c r="A84" s="1"/>
      <c r="B84" s="29"/>
      <c r="C84" s="45" t="s">
        <v>34</v>
      </c>
      <c r="D84" s="32">
        <f t="shared" si="4"/>
        <v>147000</v>
      </c>
      <c r="E84" s="30"/>
      <c r="F84" s="25">
        <f t="shared" si="5"/>
        <v>147000</v>
      </c>
      <c r="G84" s="32">
        <f>462000+385000-700000</f>
        <v>147000</v>
      </c>
      <c r="H84" s="25"/>
    </row>
    <row r="85" spans="1:8" s="51" customFormat="1" ht="40.5" customHeight="1">
      <c r="A85" s="1"/>
      <c r="B85" s="29"/>
      <c r="C85" s="45" t="s">
        <v>76</v>
      </c>
      <c r="D85" s="32">
        <f t="shared" si="4"/>
        <v>11600000</v>
      </c>
      <c r="E85" s="30"/>
      <c r="F85" s="25">
        <f t="shared" si="5"/>
        <v>11600000</v>
      </c>
      <c r="G85" s="32">
        <f>3000000+8600000</f>
        <v>11600000</v>
      </c>
      <c r="H85" s="25">
        <f>1400000+4300000</f>
        <v>5700000</v>
      </c>
    </row>
    <row r="86" spans="1:8" s="51" customFormat="1" ht="40.5" customHeight="1">
      <c r="A86" s="1"/>
      <c r="B86" s="29"/>
      <c r="C86" s="31" t="s">
        <v>35</v>
      </c>
      <c r="D86" s="32">
        <f t="shared" si="4"/>
        <v>2188000</v>
      </c>
      <c r="E86" s="30"/>
      <c r="F86" s="25">
        <f t="shared" si="5"/>
        <v>2188000</v>
      </c>
      <c r="G86" s="32">
        <f>988000+1200000</f>
        <v>2188000</v>
      </c>
      <c r="H86" s="25">
        <f>286305.66+72060+594.73+601021.9+5516.59+658722</f>
        <v>1624220.88</v>
      </c>
    </row>
    <row r="87" spans="1:8" s="51" customFormat="1" ht="39.75" customHeight="1">
      <c r="A87" s="1"/>
      <c r="B87" s="29"/>
      <c r="C87" s="45" t="s">
        <v>36</v>
      </c>
      <c r="D87" s="32">
        <f t="shared" si="4"/>
        <v>254000</v>
      </c>
      <c r="E87" s="30"/>
      <c r="F87" s="25">
        <f t="shared" si="5"/>
        <v>254000</v>
      </c>
      <c r="G87" s="32">
        <f>314000+940000-1000000</f>
        <v>254000</v>
      </c>
      <c r="H87" s="25">
        <f>72317.85+39619.35+939.55</f>
        <v>112876.75000000001</v>
      </c>
    </row>
    <row r="88" spans="1:8" s="51" customFormat="1" ht="39.75" customHeight="1">
      <c r="A88" s="1"/>
      <c r="B88" s="29"/>
      <c r="C88" s="45" t="s">
        <v>77</v>
      </c>
      <c r="D88" s="32">
        <f t="shared" si="4"/>
        <v>20000000</v>
      </c>
      <c r="E88" s="30"/>
      <c r="F88" s="25">
        <f t="shared" si="5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</f>
        <v>19785727.39</v>
      </c>
    </row>
    <row r="89" spans="1:8" s="51" customFormat="1" ht="22.5" customHeight="1">
      <c r="A89" s="1"/>
      <c r="B89" s="29"/>
      <c r="C89" s="31" t="s">
        <v>37</v>
      </c>
      <c r="D89" s="32">
        <f t="shared" si="4"/>
        <v>137000</v>
      </c>
      <c r="E89" s="30"/>
      <c r="F89" s="25">
        <f t="shared" si="5"/>
        <v>137000</v>
      </c>
      <c r="G89" s="32">
        <f>837000-700000</f>
        <v>137000</v>
      </c>
      <c r="H89" s="25"/>
    </row>
    <row r="90" spans="1:8" s="51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5"/>
        <v>400000</v>
      </c>
      <c r="G90" s="32">
        <f>900000-500000</f>
        <v>400000</v>
      </c>
      <c r="H90" s="25"/>
    </row>
    <row r="91" spans="1:8" s="51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5"/>
        <v>248000</v>
      </c>
      <c r="G91" s="25">
        <v>248000</v>
      </c>
      <c r="H91" s="25"/>
    </row>
    <row r="92" spans="1:8" s="51" customFormat="1" ht="40.5" customHeight="1">
      <c r="A92" s="1"/>
      <c r="B92" s="29"/>
      <c r="C92" s="45" t="s">
        <v>78</v>
      </c>
      <c r="D92" s="32">
        <f aca="true" t="shared" si="6" ref="D92:D100">F92</f>
        <v>10545999.2</v>
      </c>
      <c r="E92" s="6"/>
      <c r="F92" s="25">
        <f t="shared" si="5"/>
        <v>10545999.2</v>
      </c>
      <c r="G92" s="32">
        <f>13000000-2454000.8</f>
        <v>10545999.2</v>
      </c>
      <c r="H92" s="25"/>
    </row>
    <row r="93" spans="1:8" s="51" customFormat="1" ht="40.5" customHeight="1">
      <c r="A93" s="1"/>
      <c r="B93" s="29"/>
      <c r="C93" s="45" t="s">
        <v>79</v>
      </c>
      <c r="D93" s="32">
        <f t="shared" si="6"/>
        <v>3585100</v>
      </c>
      <c r="E93" s="6"/>
      <c r="F93" s="25">
        <f t="shared" si="5"/>
        <v>3585100</v>
      </c>
      <c r="G93" s="32">
        <f>400000+3185100</f>
        <v>3585100</v>
      </c>
      <c r="H93" s="25">
        <f>142252.63+432941</f>
        <v>575193.63</v>
      </c>
    </row>
    <row r="94" spans="1:8" s="51" customFormat="1" ht="40.5" customHeight="1">
      <c r="A94" s="1"/>
      <c r="B94" s="29"/>
      <c r="C94" s="45" t="s">
        <v>80</v>
      </c>
      <c r="D94" s="32">
        <f t="shared" si="6"/>
        <v>300000</v>
      </c>
      <c r="E94" s="6"/>
      <c r="F94" s="25">
        <f t="shared" si="5"/>
        <v>300000</v>
      </c>
      <c r="G94" s="32">
        <v>300000</v>
      </c>
      <c r="H94" s="25">
        <f>81000+29133</f>
        <v>110133</v>
      </c>
    </row>
    <row r="95" spans="1:8" s="51" customFormat="1" ht="40.5" customHeight="1">
      <c r="A95" s="1"/>
      <c r="B95" s="29"/>
      <c r="C95" s="45" t="s">
        <v>81</v>
      </c>
      <c r="D95" s="32">
        <f t="shared" si="6"/>
        <v>300000</v>
      </c>
      <c r="E95" s="6"/>
      <c r="F95" s="25">
        <f t="shared" si="5"/>
        <v>300000</v>
      </c>
      <c r="G95" s="32">
        <v>300000</v>
      </c>
      <c r="H95" s="25">
        <f>81000+28897</f>
        <v>109897</v>
      </c>
    </row>
    <row r="96" spans="1:8" s="51" customFormat="1" ht="40.5" customHeight="1">
      <c r="A96" s="1"/>
      <c r="B96" s="29"/>
      <c r="C96" s="45" t="s">
        <v>82</v>
      </c>
      <c r="D96" s="32">
        <f t="shared" si="6"/>
        <v>538000</v>
      </c>
      <c r="E96" s="6"/>
      <c r="F96" s="25">
        <f t="shared" si="5"/>
        <v>538000</v>
      </c>
      <c r="G96" s="32">
        <v>538000</v>
      </c>
      <c r="H96" s="25">
        <v>139785.59</v>
      </c>
    </row>
    <row r="97" spans="1:8" s="51" customFormat="1" ht="21" customHeight="1">
      <c r="A97" s="1"/>
      <c r="B97" s="29"/>
      <c r="C97" s="45" t="s">
        <v>83</v>
      </c>
      <c r="D97" s="32">
        <f t="shared" si="6"/>
        <v>5000</v>
      </c>
      <c r="E97" s="6"/>
      <c r="F97" s="25">
        <f t="shared" si="5"/>
        <v>5000</v>
      </c>
      <c r="G97" s="32">
        <v>5000</v>
      </c>
      <c r="H97" s="25"/>
    </row>
    <row r="98" spans="1:8" s="51" customFormat="1" ht="26.25" customHeight="1">
      <c r="A98" s="1"/>
      <c r="B98" s="29"/>
      <c r="C98" s="45" t="s">
        <v>84</v>
      </c>
      <c r="D98" s="32">
        <f t="shared" si="6"/>
        <v>20640</v>
      </c>
      <c r="E98" s="6"/>
      <c r="F98" s="25">
        <f t="shared" si="5"/>
        <v>20640</v>
      </c>
      <c r="G98" s="32">
        <v>20640</v>
      </c>
      <c r="H98" s="25"/>
    </row>
    <row r="99" spans="1:8" s="51" customFormat="1" ht="22.5" customHeight="1">
      <c r="A99" s="1"/>
      <c r="B99" s="29"/>
      <c r="C99" s="46" t="s">
        <v>85</v>
      </c>
      <c r="D99" s="32">
        <f t="shared" si="6"/>
        <v>250000</v>
      </c>
      <c r="E99" s="6"/>
      <c r="F99" s="25">
        <f t="shared" si="5"/>
        <v>250000</v>
      </c>
      <c r="G99" s="32">
        <v>250000</v>
      </c>
      <c r="H99" s="25"/>
    </row>
    <row r="100" spans="1:8" s="51" customFormat="1" ht="22.5" customHeight="1">
      <c r="A100" s="1"/>
      <c r="B100" s="29"/>
      <c r="C100" s="45" t="s">
        <v>86</v>
      </c>
      <c r="D100" s="32">
        <f t="shared" si="6"/>
        <v>2050000</v>
      </c>
      <c r="E100" s="6"/>
      <c r="F100" s="25">
        <f t="shared" si="5"/>
        <v>2050000</v>
      </c>
      <c r="G100" s="32">
        <f>50000+2000000</f>
        <v>2050000</v>
      </c>
      <c r="H100" s="25"/>
    </row>
    <row r="101" spans="1:8" ht="18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135249256.89000002</v>
      </c>
    </row>
    <row r="102" spans="1:7" ht="18" hidden="1">
      <c r="A102" s="38" t="s">
        <v>38</v>
      </c>
      <c r="B102" s="39"/>
      <c r="C102" s="40"/>
      <c r="D102" s="41"/>
      <c r="E102" s="41"/>
      <c r="F102" s="41"/>
      <c r="G102" s="41"/>
    </row>
    <row r="103" spans="1:6" ht="18" hidden="1">
      <c r="A103" s="2"/>
      <c r="B103" s="35"/>
      <c r="C103" s="36"/>
      <c r="D103" s="3"/>
      <c r="E103" s="35"/>
      <c r="F103" s="35"/>
    </row>
  </sheetData>
  <sheetProtection/>
  <mergeCells count="10">
    <mergeCell ref="A1:H1"/>
    <mergeCell ref="A2:H2"/>
    <mergeCell ref="H4:H5"/>
    <mergeCell ref="A4:A5"/>
    <mergeCell ref="C4:C5"/>
    <mergeCell ref="D4:D5"/>
    <mergeCell ref="E4:E5"/>
    <mergeCell ref="F4:F5"/>
    <mergeCell ref="A7:H7"/>
    <mergeCell ref="A46:H46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2016-08-09T12:24:13Z</cp:lastPrinted>
  <dcterms:created xsi:type="dcterms:W3CDTF">2014-01-17T10:52:16Z</dcterms:created>
  <dcterms:modified xsi:type="dcterms:W3CDTF">2016-08-30T12:24:25Z</dcterms:modified>
  <cp:category/>
  <cp:version/>
  <cp:contentType/>
  <cp:contentStatus/>
</cp:coreProperties>
</file>